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<sst xmlns="http://schemas.openxmlformats.org/spreadsheetml/2006/main" count="31" uniqueCount="31">
  <si>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Compartiment Contractare </t>
  </si>
  <si>
    <t xml:space="preserve">CAS DAMBOVITA </t>
  </si>
  <si>
    <t>CONTRACT 2019</t>
  </si>
  <si>
    <t xml:space="preserve">CENTRE MULTIFUNCTIONALE </t>
  </si>
  <si>
    <t xml:space="preserve">FURNIZOR </t>
  </si>
  <si>
    <t>IAN</t>
  </si>
  <si>
    <t>FEB</t>
  </si>
  <si>
    <t>MAR</t>
  </si>
  <si>
    <t>TRIM I</t>
  </si>
  <si>
    <t>APR</t>
  </si>
  <si>
    <t xml:space="preserve">MAI </t>
  </si>
  <si>
    <t>IUN</t>
  </si>
  <si>
    <t>TRIM II</t>
  </si>
  <si>
    <t>IUL</t>
  </si>
  <si>
    <t xml:space="preserve">AUG </t>
  </si>
  <si>
    <t xml:space="preserve">SEP </t>
  </si>
  <si>
    <t>TRIM III</t>
  </si>
  <si>
    <t xml:space="preserve">OCT </t>
  </si>
  <si>
    <t xml:space="preserve">NOV </t>
  </si>
  <si>
    <t xml:space="preserve">DEC </t>
  </si>
  <si>
    <t xml:space="preserve">SC LORENTINA 2102 SRL </t>
  </si>
  <si>
    <t xml:space="preserve">SC IVAKINETIC SRL  </t>
  </si>
  <si>
    <t xml:space="preserve">SPITAL MUN MORENI </t>
  </si>
  <si>
    <t>SC ALMINA TRADING SA</t>
  </si>
  <si>
    <t>SC HYMARCO CLINIQUE SRL</t>
  </si>
  <si>
    <t>SEM I 2019</t>
  </si>
  <si>
    <t>IULIE</t>
  </si>
  <si>
    <t xml:space="preserve">SPIT JUD URG TARGOVISTE </t>
  </si>
  <si>
    <t xml:space="preserve">SPIT OR PUCIOASA </t>
  </si>
  <si>
    <t>TBRCM SA BUCURESTI SUC PUCIOASA</t>
  </si>
  <si>
    <t>SC TURISM SA PUCIOASA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</si>
</sst>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"/>
    <numFmt numFmtId="174" formatCode="#,##0.00_ ;\-#,##0.00\ "/>
    <numFmt numFmtId="175" formatCode="#,##0.00\ _l_e_i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17" fontId="0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4" fillId="2" borderId="10" xfId="0" applyFont="1" applyFill="1" applyBorder="1" applyAlignment="1">
      <alignment/>
    </xf>
    <xf numFmtId="174" fontId="0" fillId="0" borderId="11" xfId="0" applyNumberFormat="1" applyFont="1" applyBorder="1" applyAlignment="1">
      <alignment/>
    </xf>
    <xf numFmtId="174" fontId="0" fillId="0" borderId="11" xfId="0" applyNumberFormat="1" applyFont="1" applyFill="1" applyBorder="1" applyAlignment="1">
      <alignment/>
    </xf>
    <xf numFmtId="174" fontId="2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74" fontId="2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4" fillId="2" borderId="13" xfId="0" applyFont="1" applyFill="1" applyBorder="1" applyAlignment="1">
      <alignment/>
    </xf>
    <xf numFmtId="174" fontId="0" fillId="0" borderId="14" xfId="0" applyNumberFormat="1" applyFont="1" applyBorder="1" applyAlignment="1">
      <alignment/>
    </xf>
    <xf numFmtId="174" fontId="0" fillId="0" borderId="14" xfId="0" applyNumberFormat="1" applyFont="1" applyFill="1" applyBorder="1" applyAlignment="1">
      <alignment/>
    </xf>
    <xf numFmtId="174" fontId="3" fillId="0" borderId="14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2" fontId="0" fillId="2" borderId="14" xfId="0" applyNumberFormat="1" applyFont="1" applyFill="1" applyBorder="1" applyAlignment="1">
      <alignment/>
    </xf>
    <xf numFmtId="2" fontId="1" fillId="0" borderId="14" xfId="0" applyNumberFormat="1" applyFont="1" applyBorder="1" applyAlignment="1">
      <alignment/>
    </xf>
    <xf numFmtId="174" fontId="2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174" fontId="2" fillId="3" borderId="15" xfId="0" applyNumberFormat="1" applyFont="1" applyFill="1" applyBorder="1" applyAlignment="1">
      <alignment/>
    </xf>
    <xf numFmtId="0" fontId="0" fillId="3" borderId="15" xfId="0" applyFont="1" applyFill="1" applyBorder="1" applyAlignment="1">
      <alignment/>
    </xf>
    <xf numFmtId="2" fontId="1" fillId="0" borderId="15" xfId="0" applyNumberFormat="1" applyFont="1" applyBorder="1" applyAlignment="1">
      <alignment/>
    </xf>
    <xf numFmtId="0" fontId="4" fillId="0" borderId="13" xfId="0" applyFont="1" applyBorder="1" applyAlignment="1">
      <alignment/>
    </xf>
    <xf numFmtId="174" fontId="2" fillId="2" borderId="14" xfId="0" applyNumberFormat="1" applyFont="1" applyFill="1" applyBorder="1" applyAlignment="1">
      <alignment/>
    </xf>
    <xf numFmtId="0" fontId="4" fillId="0" borderId="14" xfId="0" applyFont="1" applyBorder="1" applyAlignment="1">
      <alignment/>
    </xf>
    <xf numFmtId="0" fontId="1" fillId="0" borderId="14" xfId="0" applyFont="1" applyBorder="1" applyAlignment="1">
      <alignment/>
    </xf>
    <xf numFmtId="2" fontId="3" fillId="0" borderId="14" xfId="0" applyNumberFormat="1" applyFont="1" applyBorder="1" applyAlignment="1">
      <alignment/>
    </xf>
    <xf numFmtId="174" fontId="3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175" fontId="2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0" fillId="0" borderId="16" xfId="0" applyBorder="1" applyAlignment="1">
      <alignment/>
    </xf>
    <xf numFmtId="2" fontId="1" fillId="4" borderId="1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U25"/>
  <sheetViews>
    <sheetView tabSelected="1" workbookViewId="0" topLeftCell="A1">
      <selection activeCell="T29" sqref="T29"/>
    </sheetView>
  </sheetViews>
  <sheetFormatPr defaultColWidth="9.140625" defaultRowHeight="12.75"/>
  <cols>
    <col min="1" max="1" width="0.13671875" style="0" customWidth="1"/>
    <col min="2" max="2" width="13.00390625" style="0" customWidth="1"/>
    <col min="3" max="3" width="10.28125" style="0" customWidth="1"/>
    <col min="4" max="4" width="9.8515625" style="0" customWidth="1"/>
    <col min="5" max="5" width="9.7109375" style="0" customWidth="1"/>
    <col min="6" max="6" width="10.140625" style="0" customWidth="1"/>
    <col min="7" max="7" width="9.421875" style="0" customWidth="1"/>
    <col min="8" max="8" width="9.7109375" style="0" customWidth="1"/>
    <col min="9" max="9" width="9.28125" style="0" customWidth="1"/>
    <col min="10" max="10" width="9.57421875" style="0" customWidth="1"/>
    <col min="11" max="12" width="5.421875" style="0" hidden="1" customWidth="1"/>
    <col min="13" max="13" width="5.7109375" style="0" hidden="1" customWidth="1"/>
    <col min="14" max="14" width="6.7109375" style="0" hidden="1" customWidth="1"/>
    <col min="15" max="15" width="4.421875" style="0" hidden="1" customWidth="1"/>
    <col min="16" max="17" width="5.00390625" style="0" hidden="1" customWidth="1"/>
    <col min="18" max="18" width="6.57421875" style="0" hidden="1" customWidth="1"/>
    <col min="19" max="19" width="5.00390625" style="0" hidden="1" customWidth="1"/>
    <col min="20" max="20" width="11.00390625" style="0" customWidth="1"/>
    <col min="21" max="21" width="10.140625" style="0" customWidth="1"/>
  </cols>
  <sheetData>
    <row r="5" ht="12.75">
      <c r="B5" t="s">
        <v>0</v>
      </c>
    </row>
    <row r="6" ht="12.75">
      <c r="B6" t="s">
        <v>1</v>
      </c>
    </row>
    <row r="7" ht="12.75">
      <c r="F7" t="s">
        <v>2</v>
      </c>
    </row>
    <row r="8" spans="6:15" ht="12.75">
      <c r="F8" t="s">
        <v>3</v>
      </c>
      <c r="K8" s="1"/>
      <c r="M8" s="1"/>
      <c r="N8" s="1"/>
      <c r="O8" s="2"/>
    </row>
    <row r="9" ht="13.5" thickBot="1"/>
    <row r="10" spans="2:21" ht="12.75">
      <c r="B10" s="3" t="s">
        <v>4</v>
      </c>
      <c r="C10" s="4" t="s">
        <v>5</v>
      </c>
      <c r="D10" s="4" t="s">
        <v>6</v>
      </c>
      <c r="E10" s="5" t="s">
        <v>7</v>
      </c>
      <c r="F10" s="6" t="s">
        <v>8</v>
      </c>
      <c r="G10" s="7" t="s">
        <v>9</v>
      </c>
      <c r="H10" s="7" t="s">
        <v>10</v>
      </c>
      <c r="I10" s="7" t="s">
        <v>11</v>
      </c>
      <c r="J10" s="7" t="s">
        <v>12</v>
      </c>
      <c r="K10" s="7" t="s">
        <v>13</v>
      </c>
      <c r="L10" s="4" t="s">
        <v>14</v>
      </c>
      <c r="M10" s="4" t="s">
        <v>15</v>
      </c>
      <c r="N10" s="8" t="s">
        <v>16</v>
      </c>
      <c r="O10" s="8" t="s">
        <v>17</v>
      </c>
      <c r="P10" s="9" t="s">
        <v>18</v>
      </c>
      <c r="Q10" s="10" t="s">
        <v>19</v>
      </c>
      <c r="R10" s="9"/>
      <c r="S10" s="9"/>
      <c r="T10" s="10" t="s">
        <v>25</v>
      </c>
      <c r="U10" s="54" t="s">
        <v>26</v>
      </c>
    </row>
    <row r="11" spans="2:21" ht="13.5" thickBot="1">
      <c r="B11" s="11"/>
      <c r="C11" s="12"/>
      <c r="D11" s="12"/>
      <c r="E11" s="12"/>
      <c r="F11" s="13"/>
      <c r="G11" s="14"/>
      <c r="H11" s="14"/>
      <c r="I11" s="14"/>
      <c r="J11" s="14"/>
      <c r="K11" s="14"/>
      <c r="L11" s="13"/>
      <c r="M11" s="13"/>
      <c r="N11" s="15"/>
      <c r="O11" s="15"/>
      <c r="P11" s="16"/>
      <c r="Q11" s="17"/>
      <c r="R11" s="17"/>
      <c r="S11" s="17"/>
      <c r="T11" s="17"/>
      <c r="U11" s="18"/>
    </row>
    <row r="12" spans="2:21" ht="12.75">
      <c r="B12" s="19"/>
      <c r="C12" s="20"/>
      <c r="D12" s="21"/>
      <c r="E12" s="20"/>
      <c r="F12" s="22"/>
      <c r="G12" s="23"/>
      <c r="H12" s="23"/>
      <c r="I12" s="23"/>
      <c r="J12" s="24"/>
      <c r="K12" s="23"/>
      <c r="L12" s="22"/>
      <c r="M12" s="22"/>
      <c r="N12" s="25"/>
      <c r="O12" s="25"/>
      <c r="P12" s="25"/>
      <c r="Q12" s="26"/>
      <c r="R12" s="26"/>
      <c r="S12" s="26"/>
      <c r="T12" s="26"/>
      <c r="U12" s="23"/>
    </row>
    <row r="13" spans="2:21" ht="12.75">
      <c r="B13" s="27" t="s">
        <v>20</v>
      </c>
      <c r="C13" s="28">
        <v>26484.37</v>
      </c>
      <c r="D13" s="29">
        <v>26525.34</v>
      </c>
      <c r="E13" s="28">
        <f>26525.34+1338.92+19.42</f>
        <v>27883.68</v>
      </c>
      <c r="F13" s="30">
        <f aca="true" t="shared" si="0" ref="F13:F21">C13+D13+E13</f>
        <v>80893.39</v>
      </c>
      <c r="G13" s="31">
        <v>26445.34</v>
      </c>
      <c r="H13" s="32">
        <f>28000+2000</f>
        <v>30000</v>
      </c>
      <c r="I13" s="32">
        <f>25000-2000+772.42</f>
        <v>23772.42</v>
      </c>
      <c r="J13" s="33">
        <f>G13+H13+I13</f>
        <v>80217.76</v>
      </c>
      <c r="K13" s="32"/>
      <c r="L13" s="34"/>
      <c r="M13" s="35"/>
      <c r="N13" s="33">
        <f>K13+L13+M13</f>
        <v>0</v>
      </c>
      <c r="O13" s="32"/>
      <c r="P13" s="36"/>
      <c r="Q13" s="37"/>
      <c r="R13" s="38"/>
      <c r="S13" s="38"/>
      <c r="T13" s="55">
        <f>F13+J13+N13+R13</f>
        <v>161111.15</v>
      </c>
      <c r="U13" s="31">
        <v>26525.33</v>
      </c>
    </row>
    <row r="14" spans="2:21" ht="12.75">
      <c r="B14" s="27" t="s">
        <v>21</v>
      </c>
      <c r="C14" s="28">
        <v>42573.07</v>
      </c>
      <c r="D14" s="29">
        <f>42635.18</f>
        <v>42635.18</v>
      </c>
      <c r="E14" s="28">
        <f>42635.18-110.72+2151.83</f>
        <v>44676.29</v>
      </c>
      <c r="F14" s="30">
        <f t="shared" si="0"/>
        <v>129884.54000000001</v>
      </c>
      <c r="G14" s="31">
        <v>45000</v>
      </c>
      <c r="H14" s="32">
        <v>44000</v>
      </c>
      <c r="I14" s="32">
        <f>38695.5+1231.23</f>
        <v>39926.73</v>
      </c>
      <c r="J14" s="33">
        <f aca="true" t="shared" si="1" ref="J14:J21">G14+H14+I14</f>
        <v>128926.73000000001</v>
      </c>
      <c r="K14" s="32"/>
      <c r="L14" s="34"/>
      <c r="M14" s="35"/>
      <c r="N14" s="33">
        <f aca="true" t="shared" si="2" ref="N14:N21">K14+L14+M14</f>
        <v>0</v>
      </c>
      <c r="O14" s="32"/>
      <c r="P14" s="36"/>
      <c r="Q14" s="37"/>
      <c r="R14" s="38"/>
      <c r="S14" s="38"/>
      <c r="T14" s="55">
        <f aca="true" t="shared" si="3" ref="T14:T21">F14+J14+N14+R14</f>
        <v>258811.27000000002</v>
      </c>
      <c r="U14" s="31">
        <v>42635.17</v>
      </c>
    </row>
    <row r="15" spans="2:21" ht="12.75">
      <c r="B15" s="39" t="s">
        <v>27</v>
      </c>
      <c r="C15" s="28">
        <v>19064.34</v>
      </c>
      <c r="D15" s="29">
        <v>19093.7</v>
      </c>
      <c r="E15" s="28">
        <f>19093.7+963.36+13.93</f>
        <v>20070.99</v>
      </c>
      <c r="F15" s="30">
        <f t="shared" si="0"/>
        <v>58229.03</v>
      </c>
      <c r="G15" s="31">
        <v>19090</v>
      </c>
      <c r="H15" s="32">
        <v>19090</v>
      </c>
      <c r="I15" s="32">
        <f>19007.06+542.25</f>
        <v>19549.31</v>
      </c>
      <c r="J15" s="33">
        <f t="shared" si="1"/>
        <v>57729.31</v>
      </c>
      <c r="K15" s="32"/>
      <c r="L15" s="34"/>
      <c r="M15" s="35"/>
      <c r="N15" s="33">
        <f t="shared" si="2"/>
        <v>0</v>
      </c>
      <c r="O15" s="32"/>
      <c r="P15" s="36"/>
      <c r="Q15" s="37"/>
      <c r="R15" s="38"/>
      <c r="S15" s="38"/>
      <c r="T15" s="55">
        <f t="shared" si="3"/>
        <v>115958.34</v>
      </c>
      <c r="U15" s="31">
        <v>19093.7</v>
      </c>
    </row>
    <row r="16" spans="2:21" ht="12.75">
      <c r="B16" s="27" t="s">
        <v>22</v>
      </c>
      <c r="C16" s="28">
        <v>15174.54</v>
      </c>
      <c r="D16" s="29">
        <v>14895.88</v>
      </c>
      <c r="E16" s="28">
        <f>14895.88+759.44+8.06</f>
        <v>15663.38</v>
      </c>
      <c r="F16" s="30">
        <f t="shared" si="0"/>
        <v>45733.799999999996</v>
      </c>
      <c r="G16" s="31">
        <v>15000</v>
      </c>
      <c r="H16" s="32">
        <f>13000+1000</f>
        <v>14000</v>
      </c>
      <c r="I16" s="32">
        <f>16614.26-1000+420.13</f>
        <v>16034.389999999998</v>
      </c>
      <c r="J16" s="33">
        <f t="shared" si="1"/>
        <v>45034.39</v>
      </c>
      <c r="K16" s="32"/>
      <c r="L16" s="34"/>
      <c r="M16" s="35"/>
      <c r="N16" s="33">
        <f t="shared" si="2"/>
        <v>0</v>
      </c>
      <c r="O16" s="32"/>
      <c r="P16" s="36"/>
      <c r="Q16" s="37"/>
      <c r="R16" s="38"/>
      <c r="S16" s="38"/>
      <c r="T16" s="55">
        <f t="shared" si="3"/>
        <v>90768.19</v>
      </c>
      <c r="U16" s="31">
        <v>14895.89</v>
      </c>
    </row>
    <row r="17" spans="2:21" ht="12.75">
      <c r="B17" s="39" t="s">
        <v>28</v>
      </c>
      <c r="C17" s="28">
        <v>6603.98</v>
      </c>
      <c r="D17" s="29">
        <v>6612.58</v>
      </c>
      <c r="E17" s="28">
        <f>6612.58+333.38+4.08</f>
        <v>6950.04</v>
      </c>
      <c r="F17" s="30">
        <f t="shared" si="0"/>
        <v>20166.6</v>
      </c>
      <c r="G17" s="31">
        <f>6602-382</f>
        <v>6220</v>
      </c>
      <c r="H17" s="32">
        <f>6602+382+840</f>
        <v>7824</v>
      </c>
      <c r="I17" s="32">
        <f>6601.16-840+192.26</f>
        <v>5953.42</v>
      </c>
      <c r="J17" s="33">
        <f t="shared" si="1"/>
        <v>19997.42</v>
      </c>
      <c r="K17" s="32"/>
      <c r="L17" s="34"/>
      <c r="M17" s="35"/>
      <c r="N17" s="33">
        <f t="shared" si="2"/>
        <v>0</v>
      </c>
      <c r="O17" s="32"/>
      <c r="P17" s="36"/>
      <c r="Q17" s="37"/>
      <c r="R17" s="38"/>
      <c r="S17" s="38"/>
      <c r="T17" s="55">
        <f t="shared" si="3"/>
        <v>40164.02</v>
      </c>
      <c r="U17" s="31">
        <v>6612.58</v>
      </c>
    </row>
    <row r="18" spans="2:21" ht="12.75">
      <c r="B18" s="39" t="s">
        <v>23</v>
      </c>
      <c r="C18" s="28">
        <v>19444.02</v>
      </c>
      <c r="D18" s="29">
        <v>19478.6</v>
      </c>
      <c r="E18" s="28">
        <f>19478.6+982.34+16.39</f>
        <v>20477.329999999998</v>
      </c>
      <c r="F18" s="30">
        <f t="shared" si="0"/>
        <v>59399.95</v>
      </c>
      <c r="G18" s="31">
        <v>17500</v>
      </c>
      <c r="H18" s="32">
        <v>20500</v>
      </c>
      <c r="I18" s="32">
        <f>20339.84+547.39</f>
        <v>20887.23</v>
      </c>
      <c r="J18" s="33">
        <f t="shared" si="1"/>
        <v>58887.229999999996</v>
      </c>
      <c r="K18" s="32"/>
      <c r="L18" s="40"/>
      <c r="M18" s="35"/>
      <c r="N18" s="33">
        <f t="shared" si="2"/>
        <v>0</v>
      </c>
      <c r="O18" s="32"/>
      <c r="P18" s="36"/>
      <c r="Q18" s="37"/>
      <c r="R18" s="38"/>
      <c r="S18" s="38"/>
      <c r="T18" s="55">
        <f t="shared" si="3"/>
        <v>118287.18</v>
      </c>
      <c r="U18" s="31">
        <v>19478.6</v>
      </c>
    </row>
    <row r="19" spans="2:21" ht="12.75">
      <c r="B19" s="39" t="s">
        <v>29</v>
      </c>
      <c r="C19" s="28">
        <f>46463.62-45425</f>
        <v>1038.6200000000026</v>
      </c>
      <c r="D19" s="28">
        <f>46522.5+45425</f>
        <v>91947.5</v>
      </c>
      <c r="E19" s="28">
        <f>46522.5+2348.87+27.91</f>
        <v>48899.280000000006</v>
      </c>
      <c r="F19" s="30">
        <f t="shared" si="0"/>
        <v>141885.4</v>
      </c>
      <c r="G19" s="31">
        <v>45000</v>
      </c>
      <c r="H19" s="32">
        <f>47000+1000</f>
        <v>48000</v>
      </c>
      <c r="I19" s="32">
        <f>47338.33-1000+1321.43</f>
        <v>47659.76</v>
      </c>
      <c r="J19" s="33">
        <f t="shared" si="1"/>
        <v>140659.76</v>
      </c>
      <c r="K19" s="32"/>
      <c r="L19" s="34"/>
      <c r="M19" s="35"/>
      <c r="N19" s="33">
        <f t="shared" si="2"/>
        <v>0</v>
      </c>
      <c r="O19" s="32"/>
      <c r="P19" s="36"/>
      <c r="Q19" s="37"/>
      <c r="R19" s="38"/>
      <c r="S19" s="38"/>
      <c r="T19" s="55">
        <f t="shared" si="3"/>
        <v>282545.16000000003</v>
      </c>
      <c r="U19" s="31">
        <v>46522.51</v>
      </c>
    </row>
    <row r="20" spans="2:21" ht="12.75">
      <c r="B20" s="41" t="s">
        <v>30</v>
      </c>
      <c r="C20" s="35">
        <v>20594.5</v>
      </c>
      <c r="D20" s="35">
        <v>20627</v>
      </c>
      <c r="E20" s="35">
        <f>20627+1040.86+15.4</f>
        <v>21683.260000000002</v>
      </c>
      <c r="F20" s="30">
        <f t="shared" si="0"/>
        <v>62904.76</v>
      </c>
      <c r="G20" s="31">
        <v>18000</v>
      </c>
      <c r="H20" s="35">
        <v>21000</v>
      </c>
      <c r="I20" s="32">
        <f>22779.38+572.89</f>
        <v>23352.27</v>
      </c>
      <c r="J20" s="33">
        <f t="shared" si="1"/>
        <v>62352.270000000004</v>
      </c>
      <c r="K20" s="32"/>
      <c r="L20" s="40"/>
      <c r="M20" s="35"/>
      <c r="N20" s="33">
        <f t="shared" si="2"/>
        <v>0</v>
      </c>
      <c r="O20" s="32"/>
      <c r="P20" s="36"/>
      <c r="Q20" s="37"/>
      <c r="R20" s="38"/>
      <c r="S20" s="38"/>
      <c r="T20" s="55">
        <f t="shared" si="3"/>
        <v>125257.03</v>
      </c>
      <c r="U20" s="31">
        <v>20627</v>
      </c>
    </row>
    <row r="21" spans="2:21" ht="12.75">
      <c r="B21" s="41" t="s">
        <v>24</v>
      </c>
      <c r="C21" s="35">
        <f>6597.56-6081</f>
        <v>516.5600000000004</v>
      </c>
      <c r="D21" s="35">
        <f>6609.22+6081-8910</f>
        <v>3780.220000000001</v>
      </c>
      <c r="E21" s="35">
        <f>6609.22+8910-9919+5.53</f>
        <v>5605.750000000001</v>
      </c>
      <c r="F21" s="30">
        <f t="shared" si="0"/>
        <v>9902.530000000002</v>
      </c>
      <c r="G21" s="31">
        <f>5500-40</f>
        <v>5460</v>
      </c>
      <c r="H21" s="35">
        <f>6000+40-4840</f>
        <v>1200</v>
      </c>
      <c r="I21" s="32">
        <f>8295.13+4840-5600</f>
        <v>7535.129999999999</v>
      </c>
      <c r="J21" s="33">
        <f t="shared" si="1"/>
        <v>14195.13</v>
      </c>
      <c r="K21" s="32"/>
      <c r="L21" s="40"/>
      <c r="M21" s="35"/>
      <c r="N21" s="33">
        <f t="shared" si="2"/>
        <v>0</v>
      </c>
      <c r="O21" s="32"/>
      <c r="P21" s="36"/>
      <c r="Q21" s="37"/>
      <c r="R21" s="38"/>
      <c r="S21" s="38"/>
      <c r="T21" s="55">
        <f t="shared" si="3"/>
        <v>24097.660000000003</v>
      </c>
      <c r="U21" s="31">
        <v>6609.22</v>
      </c>
    </row>
    <row r="22" spans="2:21" ht="12.75">
      <c r="B22" s="42"/>
      <c r="C22" s="43">
        <f>SUM(C12:C21)</f>
        <v>151494</v>
      </c>
      <c r="D22" s="43">
        <f aca="true" t="shared" si="4" ref="D22:J22">SUM(D13:D21)</f>
        <v>245596</v>
      </c>
      <c r="E22" s="43">
        <f t="shared" si="4"/>
        <v>211910</v>
      </c>
      <c r="F22" s="30">
        <f t="shared" si="4"/>
        <v>609000</v>
      </c>
      <c r="G22" s="33">
        <f t="shared" si="4"/>
        <v>197715.34</v>
      </c>
      <c r="H22" s="33">
        <f t="shared" si="4"/>
        <v>205614</v>
      </c>
      <c r="I22" s="33">
        <f t="shared" si="4"/>
        <v>204670.66</v>
      </c>
      <c r="J22" s="33">
        <f t="shared" si="4"/>
        <v>608000</v>
      </c>
      <c r="K22" s="33"/>
      <c r="L22" s="30"/>
      <c r="M22" s="30"/>
      <c r="N22" s="30">
        <f>SUM(N13:N21)</f>
        <v>0</v>
      </c>
      <c r="O22" s="30"/>
      <c r="P22" s="44"/>
      <c r="Q22" s="45"/>
      <c r="R22" s="38"/>
      <c r="S22" s="38"/>
      <c r="T22" s="38">
        <f>SUM(T13:T21)</f>
        <v>1217000</v>
      </c>
      <c r="U22" s="31">
        <f>SUM(U13:U21)</f>
        <v>203000</v>
      </c>
    </row>
    <row r="23" spans="2:20" ht="12.75">
      <c r="B23" s="46"/>
      <c r="C23" s="47"/>
      <c r="D23" s="47"/>
      <c r="E23" s="47"/>
      <c r="F23" s="47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</row>
    <row r="24" spans="2:20" ht="12.75">
      <c r="B24" s="49"/>
      <c r="C24" s="50"/>
      <c r="D24" s="50"/>
      <c r="E24" s="51"/>
      <c r="F24" s="52"/>
      <c r="G24" s="51"/>
      <c r="H24" s="51"/>
      <c r="I24" s="51"/>
      <c r="J24" s="52"/>
      <c r="K24" s="51"/>
      <c r="L24" s="51"/>
      <c r="M24" s="51"/>
      <c r="N24" s="52"/>
      <c r="O24" s="51"/>
      <c r="P24" s="51"/>
      <c r="Q24" s="51"/>
      <c r="R24" s="52"/>
      <c r="S24" s="52"/>
      <c r="T24" s="51"/>
    </row>
    <row r="25" spans="2:20" ht="12.75">
      <c r="B25" s="49"/>
      <c r="C25" s="53"/>
      <c r="D25" s="50"/>
      <c r="E25" s="51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2019-07-11T07:50:33Z</cp:lastPrinted>
  <dcterms:created xsi:type="dcterms:W3CDTF">1996-10-14T23:33:28Z</dcterms:created>
  <dcterms:modified xsi:type="dcterms:W3CDTF">2019-07-11T07:50:46Z</dcterms:modified>
  <cp:category/>
  <cp:version/>
  <cp:contentType/>
  <cp:contentStatus/>
</cp:coreProperties>
</file>